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3" activeTab="15"/>
  </bookViews>
  <sheets>
    <sheet name="Автовышка раб.Зил 4314-2015 (2)" sheetId="1" r:id="rId1"/>
    <sheet name="Автовышка раб.Зил 4314-2015" sheetId="2" r:id="rId2"/>
    <sheet name="Автовыш. движ.Зил 4314 -2015" sheetId="3" r:id="rId3"/>
    <sheet name="Автовышка движ.Зил 4314 -2015" sheetId="4" r:id="rId4"/>
    <sheet name="Автокран КС 3577(работа)2015" sheetId="5" r:id="rId5"/>
    <sheet name="Автокран КС 3577(движение)2015" sheetId="6" r:id="rId6"/>
    <sheet name="КамАЗ 5320 2015" sheetId="7" r:id="rId7"/>
    <sheet name="Зил ММЗ 4502-2015" sheetId="8" r:id="rId8"/>
    <sheet name="Автомашина ГАЗ 2705-2015" sheetId="9" r:id="rId9"/>
    <sheet name="Трактор МТЗ-80-2015" sheetId="10" r:id="rId10"/>
    <sheet name="Автовышка движ.Зил 4314(18)2015" sheetId="11" r:id="rId11"/>
    <sheet name="Автовышка раб.Зил4314-2015" sheetId="12" r:id="rId12"/>
    <sheet name="Автовыш. раб.Зил 130 Т 2015" sheetId="13" r:id="rId13"/>
    <sheet name="Автовышка раб.Зил 130 Т 2015" sheetId="14" r:id="rId14"/>
    <sheet name="Автовышка движ.Зил 130 Т 20 (2)" sheetId="15" r:id="rId15"/>
    <sheet name="Автовышка движ.Зил 130 Т 2015" sheetId="16" r:id="rId16"/>
    <sheet name="ассениз.маш ГАЗ-53 2015" sheetId="17" r:id="rId17"/>
  </sheets>
  <definedNames/>
  <calcPr fullCalcOnLoad="1"/>
</workbook>
</file>

<file path=xl/sharedStrings.xml><?xml version="1.0" encoding="utf-8"?>
<sst xmlns="http://schemas.openxmlformats.org/spreadsheetml/2006/main" count="504" uniqueCount="58">
  <si>
    <t xml:space="preserve">Калькуляция </t>
  </si>
  <si>
    <t>Заработная плата водителя</t>
  </si>
  <si>
    <t>Выплата за выслугу лет 25 %</t>
  </si>
  <si>
    <t>Итого</t>
  </si>
  <si>
    <t>Заработная плата водителя за 1 час</t>
  </si>
  <si>
    <t>Бензин</t>
  </si>
  <si>
    <t>Моторное масло</t>
  </si>
  <si>
    <t>Амортизация</t>
  </si>
  <si>
    <t>Накладные расходы</t>
  </si>
  <si>
    <t>Рентабельность</t>
  </si>
  <si>
    <t>Прочие расходы</t>
  </si>
  <si>
    <t>Дизельное топливо</t>
  </si>
  <si>
    <t>Всего расходов</t>
  </si>
  <si>
    <t xml:space="preserve"> </t>
  </si>
  <si>
    <t xml:space="preserve">Компенсационные выплаты </t>
  </si>
  <si>
    <t>"Утверждаю"</t>
  </si>
  <si>
    <t>МУП "Жилспецсервис"</t>
  </si>
  <si>
    <t>г. Брянска</t>
  </si>
  <si>
    <t>Отчисления на социальное страхование 30,2 %</t>
  </si>
  <si>
    <t>Запасные части</t>
  </si>
  <si>
    <t>НДС 18%</t>
  </si>
  <si>
    <t>Всего расходов с НДС</t>
  </si>
  <si>
    <t>ГСМ</t>
  </si>
  <si>
    <t>-бензин</t>
  </si>
  <si>
    <t>-моторное масло</t>
  </si>
  <si>
    <t>-смазочные материалы</t>
  </si>
  <si>
    <t>Экономист ПЭО</t>
  </si>
  <si>
    <t>Е.В.Горелова</t>
  </si>
  <si>
    <t xml:space="preserve">И.о.директора </t>
  </si>
  <si>
    <t xml:space="preserve">И.о директора </t>
  </si>
  <si>
    <t xml:space="preserve">   </t>
  </si>
  <si>
    <t>Компенсационные выплаты 25%</t>
  </si>
  <si>
    <t xml:space="preserve">                    В.А.Тананыкин</t>
  </si>
  <si>
    <t>Стоимости 1м/часа движения автокрана КС 3577(с 01.01.2015 г.)</t>
  </si>
  <si>
    <t xml:space="preserve">                     В.А.Тананыкин</t>
  </si>
  <si>
    <t>Стоимости 1м/часа работы автокрана КС 3577(с 01.01.2015 г.)</t>
  </si>
  <si>
    <t>Стоимости 1м/часа работы автовышки ЗИЛ 4314(22 м)(с 01.01.2015 г.)</t>
  </si>
  <si>
    <t>Стоимости 1м/часа движения автовышки ЗИЛ 4314(22м)(с 01.01.2015 г.)</t>
  </si>
  <si>
    <t xml:space="preserve">                   В.А.Тананыкин</t>
  </si>
  <si>
    <t>Стоимости 1м/часа движения КамАЗ 5320 (с 01.01.2015 г.)</t>
  </si>
  <si>
    <t>Стоимости 1м/часа движения самосвала Зил ММЗ 4502 (с 01.01.2015 г.)</t>
  </si>
  <si>
    <t>Стоимости 1м/часа движения автомашины ГАЗ 2705 (с 01.01.2015 г.)</t>
  </si>
  <si>
    <t>Стоимости 1м/часа трактора МТЗ-80 (с 01.01.2015 г.)</t>
  </si>
  <si>
    <t>В.А.Тананыкин</t>
  </si>
  <si>
    <t>Стоимости 1м/часа движения автовышки ЗИЛ 4314(18 м)(с 01.01.2015 г.)</t>
  </si>
  <si>
    <t>Стоимости 1м/часа работы автовышки ЗИЛ 4314(18м)(с 01.01.2015 г.)</t>
  </si>
  <si>
    <t>Стоимости 1м/часа работы автовышки ЗИЛ 130 Т 266(с 01.01.2015 г.)</t>
  </si>
  <si>
    <t>Стоимости 1м/часа движения автовышки ЗИЛ 130 Т 266(с 01.01.2015 г.)</t>
  </si>
  <si>
    <t>Стоимости работы ассенизаторской машины ГАЗ-53 КО-503В(1 бочка) с 01.01.2015г</t>
  </si>
  <si>
    <t>Взновы в фонды социального страхования</t>
  </si>
  <si>
    <t>Ежемесячная премия</t>
  </si>
  <si>
    <t>Доплата за выслугу лет</t>
  </si>
  <si>
    <t>Взносы в фонды социального страхования</t>
  </si>
  <si>
    <t xml:space="preserve">Доплата за выслугу лет </t>
  </si>
  <si>
    <t>Стоимости 1м/часа работы автовышки ЗИЛ 4314(22 м)(с 01.02.2015 г.)</t>
  </si>
  <si>
    <t>Стоимости 1м/часа работы автовышки ЗИЛ 130 Т 266(с 01.02.2015 г.)</t>
  </si>
  <si>
    <t>Стоимости 1м/часа движения автовышки ЗИЛ 130 Т 266(с 01.02.2015 г.)</t>
  </si>
  <si>
    <t>Стоимости 1м/часа движения автовышки ЗИЛ 4314(22м)(с 01.02.2015 г.)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</si>
</sst>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9" fontId="8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46"/>
  <sheetViews>
    <sheetView workbookViewId="0" topLeftCell="A10">
      <selection activeCell="D12" sqref="D12:E31"/>
    </sheetView>
  </sheetViews>
  <sheetFormatPr defaultColWidth="9.140625" defaultRowHeight="12.75"/>
  <cols>
    <col min="1" max="1" width="51.140625" style="0" customWidth="1"/>
    <col min="2" max="2" width="17.140625" style="0" customWidth="1"/>
    <col min="5" max="5" width="21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54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5" ht="18">
      <c r="A13" s="3" t="s">
        <v>14</v>
      </c>
      <c r="B13" s="9">
        <v>1656.6</v>
      </c>
      <c r="C13" s="21"/>
      <c r="D13" s="1"/>
      <c r="E13" s="25"/>
    </row>
    <row r="14" spans="1:4" ht="18">
      <c r="A14" s="3" t="s">
        <v>50</v>
      </c>
      <c r="B14" s="9">
        <v>4969.8</v>
      </c>
      <c r="C14" s="1"/>
      <c r="D14" s="1"/>
    </row>
    <row r="15" spans="1:4" ht="19.5" customHeight="1">
      <c r="A15" s="3" t="s">
        <v>51</v>
      </c>
      <c r="B15" s="9"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17.25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10" ht="21" customHeight="1">
      <c r="A19" s="3" t="s">
        <v>4</v>
      </c>
      <c r="B19" s="7">
        <v>118.19</v>
      </c>
      <c r="C19" s="26"/>
      <c r="D19" s="22"/>
      <c r="E19" s="26"/>
      <c r="F19" s="22"/>
      <c r="G19" s="22"/>
      <c r="H19" s="22"/>
      <c r="I19" s="22"/>
      <c r="J19" s="22"/>
    </row>
    <row r="20" spans="1:4" ht="18">
      <c r="A20" s="3" t="s">
        <v>19</v>
      </c>
      <c r="B20" s="8">
        <v>97.8</v>
      </c>
      <c r="C20" s="1"/>
      <c r="D20" s="1"/>
    </row>
    <row r="21" spans="1:4" ht="18">
      <c r="A21" s="3" t="s">
        <v>5</v>
      </c>
      <c r="B21" s="8">
        <v>180.02</v>
      </c>
      <c r="C21" s="1"/>
      <c r="D21" s="1"/>
    </row>
    <row r="22" spans="1:4" ht="18">
      <c r="A22" s="3" t="s">
        <v>6</v>
      </c>
      <c r="B22" s="8">
        <v>6.82</v>
      </c>
      <c r="C22" s="1"/>
      <c r="D22" s="1"/>
    </row>
    <row r="23" spans="1:4" ht="18">
      <c r="A23" s="3" t="s">
        <v>7</v>
      </c>
      <c r="B23" s="7">
        <v>2.21</v>
      </c>
      <c r="C23" s="1"/>
      <c r="D23" s="1"/>
    </row>
    <row r="24" spans="1:4" ht="18">
      <c r="A24" s="3" t="s">
        <v>10</v>
      </c>
      <c r="B24" s="8">
        <v>71.06</v>
      </c>
      <c r="C24" s="1"/>
      <c r="D24" s="1"/>
    </row>
    <row r="25" spans="1:4" ht="18">
      <c r="A25" s="4" t="s">
        <v>3</v>
      </c>
      <c r="B25" s="11">
        <f>SUM(B19:B24)</f>
        <v>476.09999999999997</v>
      </c>
      <c r="C25" s="1"/>
      <c r="D25" s="1"/>
    </row>
    <row r="26" spans="1:4" ht="18">
      <c r="A26" s="3" t="s">
        <v>8</v>
      </c>
      <c r="B26" s="5">
        <v>380.88</v>
      </c>
      <c r="C26" s="1"/>
      <c r="D26" s="1"/>
    </row>
    <row r="27" spans="1:4" ht="18">
      <c r="A27" s="4" t="s">
        <v>3</v>
      </c>
      <c r="B27" s="11">
        <f>B25+B26</f>
        <v>856.98</v>
      </c>
      <c r="C27" s="1"/>
      <c r="D27" s="1"/>
    </row>
    <row r="28" spans="1:4" ht="18">
      <c r="A28" s="3" t="s">
        <v>9</v>
      </c>
      <c r="B28" s="5">
        <f>B27*70%</f>
        <v>599.886</v>
      </c>
      <c r="C28" s="1"/>
      <c r="D28" s="1"/>
    </row>
    <row r="29" spans="1:4" ht="18.75">
      <c r="A29" s="6" t="s">
        <v>12</v>
      </c>
      <c r="B29" s="11">
        <f>B27+B28</f>
        <v>1456.866</v>
      </c>
      <c r="C29" s="1"/>
      <c r="D29" s="1"/>
    </row>
    <row r="30" spans="1:4" ht="18">
      <c r="A30" s="3" t="s">
        <v>20</v>
      </c>
      <c r="B30" s="8">
        <f>B29*18%</f>
        <v>262.23588</v>
      </c>
      <c r="C30" s="1"/>
      <c r="D30" s="1"/>
    </row>
    <row r="31" spans="1:4" ht="18.75">
      <c r="A31" s="6" t="s">
        <v>21</v>
      </c>
      <c r="B31" s="11">
        <f>B29+B30</f>
        <v>1719.10188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4">
      <selection activeCell="D26" sqref="D26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38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42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5828</v>
      </c>
      <c r="C12" s="1"/>
      <c r="D12" s="1"/>
    </row>
    <row r="13" spans="1:4" ht="18">
      <c r="A13" s="3" t="s">
        <v>14</v>
      </c>
      <c r="B13" s="9">
        <f>B12*25%</f>
        <v>1457</v>
      </c>
      <c r="C13" s="1"/>
      <c r="D13" s="1"/>
    </row>
    <row r="14" spans="1:4" ht="18">
      <c r="A14" s="3" t="s">
        <v>50</v>
      </c>
      <c r="B14" s="9">
        <f>(B12+B13)*60%</f>
        <v>4371</v>
      </c>
      <c r="C14" s="1"/>
      <c r="D14" s="1"/>
    </row>
    <row r="15" spans="1:4" ht="19.5" customHeight="1">
      <c r="A15" s="3" t="s">
        <v>51</v>
      </c>
      <c r="B15" s="9">
        <f>B12*25%</f>
        <v>1457</v>
      </c>
      <c r="C15" s="1"/>
      <c r="D15" s="1"/>
    </row>
    <row r="16" spans="1:4" ht="18">
      <c r="A16" s="4" t="s">
        <v>3</v>
      </c>
      <c r="B16" s="10">
        <f>B12+B13+B14+B15</f>
        <v>13113</v>
      </c>
      <c r="C16" s="1"/>
      <c r="D16" s="1"/>
    </row>
    <row r="17" spans="1:4" ht="21" customHeight="1">
      <c r="A17" s="3" t="s">
        <v>52</v>
      </c>
      <c r="B17" s="9">
        <f>B16*0.302</f>
        <v>3960.1259999999997</v>
      </c>
      <c r="C17" s="1"/>
      <c r="D17" s="1"/>
    </row>
    <row r="18" spans="1:4" ht="18">
      <c r="A18" s="4" t="s">
        <v>3</v>
      </c>
      <c r="B18" s="10">
        <f>B16+B17</f>
        <v>17073.126</v>
      </c>
      <c r="C18" s="1"/>
      <c r="D18" s="1"/>
    </row>
    <row r="19" spans="1:4" ht="20.25" customHeight="1">
      <c r="A19" s="3" t="s">
        <v>4</v>
      </c>
      <c r="B19" s="8">
        <v>103.94</v>
      </c>
      <c r="C19" s="1"/>
      <c r="D19" s="1"/>
    </row>
    <row r="20" spans="1:4" ht="18">
      <c r="A20" s="3" t="s">
        <v>19</v>
      </c>
      <c r="B20" s="8">
        <f>33.67*1.1</f>
        <v>37.037000000000006</v>
      </c>
      <c r="C20" s="1"/>
      <c r="D20" s="1"/>
    </row>
    <row r="21" spans="1:4" ht="18">
      <c r="A21" s="3" t="s">
        <v>5</v>
      </c>
      <c r="B21" s="8">
        <f>247.94*1.1</f>
        <v>272.73400000000004</v>
      </c>
      <c r="C21" s="1"/>
      <c r="D21" s="1"/>
    </row>
    <row r="22" spans="1:4" ht="18">
      <c r="A22" s="3" t="s">
        <v>6</v>
      </c>
      <c r="B22" s="8">
        <f>12.65*1.1</f>
        <v>13.915000000000001</v>
      </c>
      <c r="C22" s="1"/>
      <c r="D22" s="1"/>
    </row>
    <row r="23" spans="1:4" ht="18">
      <c r="A23" s="3" t="s">
        <v>7</v>
      </c>
      <c r="B23" s="8">
        <v>1.38</v>
      </c>
      <c r="C23" s="1"/>
      <c r="D23" s="1"/>
    </row>
    <row r="24" spans="1:4" ht="18">
      <c r="A24" s="3" t="s">
        <v>10</v>
      </c>
      <c r="B24" s="8">
        <f>35.59*1.1</f>
        <v>39.14900000000001</v>
      </c>
      <c r="C24" s="1"/>
      <c r="D24" s="1"/>
    </row>
    <row r="25" spans="1:4" ht="18">
      <c r="A25" s="4" t="s">
        <v>3</v>
      </c>
      <c r="B25" s="11">
        <f>SUM(B19:B24)</f>
        <v>468.15500000000003</v>
      </c>
      <c r="C25" s="1"/>
      <c r="D25" s="1"/>
    </row>
    <row r="26" spans="1:4" ht="18">
      <c r="A26" s="3" t="s">
        <v>8</v>
      </c>
      <c r="B26" s="5">
        <v>93.63</v>
      </c>
      <c r="C26" s="1"/>
      <c r="D26" s="1"/>
    </row>
    <row r="27" spans="1:4" ht="18">
      <c r="A27" s="4" t="s">
        <v>3</v>
      </c>
      <c r="B27" s="19">
        <f>B25+B26</f>
        <v>561.7850000000001</v>
      </c>
      <c r="C27" s="1"/>
      <c r="D27" s="1"/>
    </row>
    <row r="28" spans="1:4" ht="18">
      <c r="A28" s="3" t="s">
        <v>9</v>
      </c>
      <c r="B28" s="20">
        <v>56.18</v>
      </c>
      <c r="C28" s="1"/>
      <c r="D28" s="1"/>
    </row>
    <row r="29" spans="1:4" ht="18.75">
      <c r="A29" s="6" t="s">
        <v>12</v>
      </c>
      <c r="B29" s="19">
        <f>B27+B28</f>
        <v>617.965</v>
      </c>
      <c r="C29" s="1"/>
      <c r="D29" s="1"/>
    </row>
    <row r="30" spans="1:4" ht="18">
      <c r="A30" s="3" t="s">
        <v>20</v>
      </c>
      <c r="B30" s="8">
        <f>B29*18%</f>
        <v>111.2337</v>
      </c>
      <c r="C30" s="1"/>
      <c r="D30" s="1"/>
    </row>
    <row r="31" spans="1:4" ht="18.75">
      <c r="A31" s="6" t="s">
        <v>21</v>
      </c>
      <c r="B31" s="19">
        <f>B29+B30</f>
        <v>729.1987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13"/>
      <c r="B33" s="1"/>
      <c r="C33" s="1"/>
      <c r="D33" s="1"/>
    </row>
    <row r="34" spans="1:4" ht="18">
      <c r="A34" s="13" t="s">
        <v>26</v>
      </c>
      <c r="B34" s="14" t="s">
        <v>27</v>
      </c>
      <c r="C34" s="12"/>
      <c r="D34" s="1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A18" sqref="A18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31" t="s">
        <v>43</v>
      </c>
      <c r="C5" s="31"/>
      <c r="D5" s="31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44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51</v>
      </c>
      <c r="B15" s="9">
        <f>B12*25%</f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74.09*1.1</f>
        <v>81.49900000000001</v>
      </c>
      <c r="C20" s="1"/>
      <c r="D20" s="1"/>
    </row>
    <row r="21" spans="1:4" ht="18">
      <c r="A21" s="3" t="s">
        <v>5</v>
      </c>
      <c r="B21" s="8">
        <f>957.01*1.1</f>
        <v>1052.711</v>
      </c>
      <c r="C21" s="1"/>
      <c r="D21" s="1"/>
    </row>
    <row r="22" spans="1:4" ht="18">
      <c r="A22" s="3" t="s">
        <v>6</v>
      </c>
      <c r="B22" s="8">
        <f>26.28*1.1</f>
        <v>28.908000000000005</v>
      </c>
      <c r="C22" s="1"/>
      <c r="D22" s="1"/>
    </row>
    <row r="23" spans="1:4" ht="18">
      <c r="A23" s="3" t="s">
        <v>7</v>
      </c>
      <c r="B23" s="7">
        <v>2.21</v>
      </c>
      <c r="C23" s="1"/>
      <c r="D23" s="1"/>
    </row>
    <row r="24" spans="1:4" ht="18">
      <c r="A24" s="3" t="s">
        <v>10</v>
      </c>
      <c r="B24" s="8">
        <f>53.85*1.1</f>
        <v>59.23500000000001</v>
      </c>
      <c r="C24" s="1"/>
      <c r="D24" s="1"/>
    </row>
    <row r="25" spans="1:4" ht="18">
      <c r="A25" s="4" t="s">
        <v>3</v>
      </c>
      <c r="B25" s="11">
        <f>B19+B20+B21+B22+B23+B24</f>
        <v>1342.753</v>
      </c>
      <c r="C25" s="1"/>
      <c r="D25" s="1"/>
    </row>
    <row r="26" spans="1:4" ht="18">
      <c r="A26" s="3" t="s">
        <v>8</v>
      </c>
      <c r="B26" s="5">
        <v>402.83</v>
      </c>
      <c r="C26" s="1"/>
      <c r="D26" s="1"/>
    </row>
    <row r="27" spans="1:4" ht="18">
      <c r="A27" s="4" t="s">
        <v>3</v>
      </c>
      <c r="B27" s="11">
        <f>B25+B26</f>
        <v>1745.5829999999999</v>
      </c>
      <c r="C27" s="1"/>
      <c r="D27" s="1"/>
    </row>
    <row r="28" spans="1:4" ht="18">
      <c r="A28" s="3" t="s">
        <v>9</v>
      </c>
      <c r="B28" s="5">
        <v>174.56</v>
      </c>
      <c r="C28" s="1"/>
      <c r="D28" s="1"/>
    </row>
    <row r="29" spans="1:4" ht="18.75">
      <c r="A29" s="6" t="s">
        <v>12</v>
      </c>
      <c r="B29" s="11">
        <f>B27+B28</f>
        <v>1920.1429999999998</v>
      </c>
      <c r="C29" s="1"/>
      <c r="D29" s="1"/>
    </row>
    <row r="30" spans="1:4" ht="18">
      <c r="A30" s="3" t="s">
        <v>20</v>
      </c>
      <c r="B30" s="8">
        <v>345.63</v>
      </c>
      <c r="C30" s="1"/>
      <c r="D30" s="1"/>
    </row>
    <row r="31" spans="1:4" ht="18.75">
      <c r="A31" s="6" t="s">
        <v>21</v>
      </c>
      <c r="B31" s="11">
        <f>B29+B30</f>
        <v>2265.7729999999997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E46"/>
  <sheetViews>
    <sheetView workbookViewId="0" topLeftCell="A22">
      <selection activeCell="A1" sqref="A1:D35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34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45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51</v>
      </c>
      <c r="B15" s="9">
        <f>B12*25%</f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74.09*1.1</f>
        <v>81.49900000000001</v>
      </c>
      <c r="C20" s="1"/>
      <c r="D20" s="1"/>
    </row>
    <row r="21" spans="1:4" ht="18">
      <c r="A21" s="3" t="s">
        <v>5</v>
      </c>
      <c r="B21" s="7">
        <f>146.6*1.1</f>
        <v>161.26000000000002</v>
      </c>
      <c r="C21" s="1"/>
      <c r="D21" s="1"/>
    </row>
    <row r="22" spans="1:4" ht="18">
      <c r="A22" s="3" t="s">
        <v>6</v>
      </c>
      <c r="B22" s="8">
        <f>5.54*1.1</f>
        <v>6.094</v>
      </c>
      <c r="C22" s="1"/>
      <c r="D22" s="1"/>
    </row>
    <row r="23" spans="1:4" ht="18">
      <c r="A23" s="3" t="s">
        <v>7</v>
      </c>
      <c r="B23" s="7">
        <v>2.21</v>
      </c>
      <c r="C23" s="1"/>
      <c r="D23" s="1"/>
    </row>
    <row r="24" spans="1:4" ht="18">
      <c r="A24" s="3" t="s">
        <v>10</v>
      </c>
      <c r="B24" s="8">
        <f>53.84*1.1</f>
        <v>59.22400000000001</v>
      </c>
      <c r="C24" s="1"/>
      <c r="D24" s="1"/>
    </row>
    <row r="25" spans="1:4" ht="18">
      <c r="A25" s="4" t="s">
        <v>3</v>
      </c>
      <c r="B25" s="11">
        <f>SUM(B19:B24)</f>
        <v>428.47700000000003</v>
      </c>
      <c r="C25" s="1"/>
      <c r="D25" s="1"/>
    </row>
    <row r="26" spans="1:5" ht="18">
      <c r="A26" s="3" t="s">
        <v>8</v>
      </c>
      <c r="B26" s="5">
        <v>299.94</v>
      </c>
      <c r="C26" s="1"/>
      <c r="D26" s="1"/>
      <c r="E26">
        <v>70</v>
      </c>
    </row>
    <row r="27" spans="1:4" ht="18">
      <c r="A27" s="4" t="s">
        <v>3</v>
      </c>
      <c r="B27" s="11">
        <f>B25+B26</f>
        <v>728.417</v>
      </c>
      <c r="C27" s="1"/>
      <c r="D27" s="1"/>
    </row>
    <row r="28" spans="1:5" ht="18">
      <c r="A28" s="3" t="s">
        <v>9</v>
      </c>
      <c r="B28" s="5">
        <f>B27/2</f>
        <v>364.2085</v>
      </c>
      <c r="C28" s="1"/>
      <c r="D28" s="1"/>
      <c r="E28">
        <v>50</v>
      </c>
    </row>
    <row r="29" spans="1:4" ht="18.75">
      <c r="A29" s="6" t="s">
        <v>12</v>
      </c>
      <c r="B29" s="11">
        <f>B27+B28</f>
        <v>1092.6255</v>
      </c>
      <c r="C29" s="1"/>
      <c r="D29" s="1"/>
    </row>
    <row r="30" spans="1:4" ht="18">
      <c r="A30" s="3" t="s">
        <v>20</v>
      </c>
      <c r="B30" s="8">
        <f>B29*18%</f>
        <v>196.67259</v>
      </c>
      <c r="C30" s="1"/>
      <c r="D30" s="1"/>
    </row>
    <row r="31" spans="1:4" ht="18.75">
      <c r="A31" s="6" t="s">
        <v>21</v>
      </c>
      <c r="B31" s="11">
        <f>B29+B30</f>
        <v>1289.2980900000002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2">
      <selection activeCell="A11" sqref="A11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55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51</v>
      </c>
      <c r="B15" s="9">
        <f>B12*25%</f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v>97.8</v>
      </c>
      <c r="C20" s="1"/>
      <c r="D20" s="1"/>
    </row>
    <row r="21" spans="1:4" ht="18">
      <c r="A21" s="3" t="s">
        <v>5</v>
      </c>
      <c r="B21" s="8">
        <v>180.02</v>
      </c>
      <c r="C21" s="1"/>
      <c r="D21" s="1"/>
    </row>
    <row r="22" spans="1:4" ht="18">
      <c r="A22" s="3" t="s">
        <v>6</v>
      </c>
      <c r="B22" s="8">
        <v>6.82</v>
      </c>
      <c r="C22" s="1"/>
      <c r="D22" s="1"/>
    </row>
    <row r="23" spans="1:4" ht="18">
      <c r="A23" s="3" t="s">
        <v>7</v>
      </c>
      <c r="B23" s="7">
        <v>2.21</v>
      </c>
      <c r="C23" s="1"/>
      <c r="D23" s="1"/>
    </row>
    <row r="24" spans="1:4" ht="18">
      <c r="A24" s="3" t="s">
        <v>10</v>
      </c>
      <c r="B24" s="8">
        <v>71.06</v>
      </c>
      <c r="C24" s="1"/>
      <c r="D24" s="1"/>
    </row>
    <row r="25" spans="1:4" ht="18">
      <c r="A25" s="4" t="s">
        <v>3</v>
      </c>
      <c r="B25" s="11">
        <f>SUM(B19:B24)</f>
        <v>476.09999999999997</v>
      </c>
      <c r="C25" s="1"/>
      <c r="D25" s="1"/>
    </row>
    <row r="26" spans="1:4" ht="18">
      <c r="A26" s="3" t="s">
        <v>8</v>
      </c>
      <c r="B26" s="5">
        <f>B25*80%</f>
        <v>380.88</v>
      </c>
      <c r="C26" s="1"/>
      <c r="D26" s="1"/>
    </row>
    <row r="27" spans="1:4" ht="18">
      <c r="A27" s="4" t="s">
        <v>3</v>
      </c>
      <c r="B27" s="11">
        <f>B25+B26</f>
        <v>856.98</v>
      </c>
      <c r="C27" s="1"/>
      <c r="D27" s="1"/>
    </row>
    <row r="28" spans="1:4" ht="18">
      <c r="A28" s="3" t="s">
        <v>9</v>
      </c>
      <c r="B28" s="5">
        <f>B27*70%</f>
        <v>599.886</v>
      </c>
      <c r="C28" s="1"/>
      <c r="D28" s="1"/>
    </row>
    <row r="29" spans="1:4" ht="18.75">
      <c r="A29" s="6" t="s">
        <v>12</v>
      </c>
      <c r="B29" s="11">
        <f>B27+B28</f>
        <v>1456.866</v>
      </c>
      <c r="C29" s="1"/>
      <c r="D29" s="1"/>
    </row>
    <row r="30" spans="1:4" ht="18">
      <c r="A30" s="3" t="s">
        <v>20</v>
      </c>
      <c r="B30" s="8">
        <f>B29*18%</f>
        <v>262.23588</v>
      </c>
      <c r="C30" s="1"/>
      <c r="D30" s="1"/>
    </row>
    <row r="31" spans="1:4" ht="18.75">
      <c r="A31" s="6" t="s">
        <v>21</v>
      </c>
      <c r="B31" s="11">
        <f>B29+B30</f>
        <v>1719.10188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3">
      <selection activeCell="A17" sqref="A17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46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51</v>
      </c>
      <c r="B15" s="9">
        <f>B12*25%</f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74.09*1.1</f>
        <v>81.49900000000001</v>
      </c>
      <c r="C20" s="1"/>
      <c r="D20" s="1"/>
    </row>
    <row r="21" spans="1:4" ht="18">
      <c r="A21" s="3" t="s">
        <v>5</v>
      </c>
      <c r="B21" s="8">
        <f>136.37*1.1</f>
        <v>150.007</v>
      </c>
      <c r="C21" s="1"/>
      <c r="D21" s="1"/>
    </row>
    <row r="22" spans="1:4" ht="18">
      <c r="A22" s="3" t="s">
        <v>6</v>
      </c>
      <c r="B22" s="8">
        <f>5.16*1.1</f>
        <v>5.676000000000001</v>
      </c>
      <c r="C22" s="1"/>
      <c r="D22" s="1"/>
    </row>
    <row r="23" spans="1:4" ht="18">
      <c r="A23" s="3" t="s">
        <v>7</v>
      </c>
      <c r="B23" s="7">
        <v>2.01</v>
      </c>
      <c r="C23" s="1"/>
      <c r="D23" s="1"/>
    </row>
    <row r="24" spans="1:4" ht="18">
      <c r="A24" s="3" t="s">
        <v>10</v>
      </c>
      <c r="B24" s="8">
        <f>53.84*1.1</f>
        <v>59.22400000000001</v>
      </c>
      <c r="C24" s="1"/>
      <c r="D24" s="1"/>
    </row>
    <row r="25" spans="1:4" ht="18">
      <c r="A25" s="4" t="s">
        <v>3</v>
      </c>
      <c r="B25" s="11">
        <f>SUM(B19:B24)</f>
        <v>416.606</v>
      </c>
      <c r="C25" s="1"/>
      <c r="D25" s="1"/>
    </row>
    <row r="26" spans="1:4" ht="18">
      <c r="A26" s="3" t="s">
        <v>8</v>
      </c>
      <c r="B26" s="5">
        <v>291.63</v>
      </c>
      <c r="C26" s="1"/>
      <c r="D26" s="1"/>
    </row>
    <row r="27" spans="1:4" ht="18">
      <c r="A27" s="4" t="s">
        <v>3</v>
      </c>
      <c r="B27" s="11">
        <f>B25+B26</f>
        <v>708.236</v>
      </c>
      <c r="C27" s="1"/>
      <c r="D27" s="1"/>
    </row>
    <row r="28" spans="1:4" ht="18">
      <c r="A28" s="3" t="s">
        <v>9</v>
      </c>
      <c r="B28" s="5">
        <v>354.12</v>
      </c>
      <c r="C28" s="1"/>
      <c r="D28" s="1"/>
    </row>
    <row r="29" spans="1:4" ht="18.75">
      <c r="A29" s="6" t="s">
        <v>12</v>
      </c>
      <c r="B29" s="11">
        <v>1062.36</v>
      </c>
      <c r="C29" s="1"/>
      <c r="D29" s="1"/>
    </row>
    <row r="30" spans="1:4" ht="18">
      <c r="A30" s="3" t="s">
        <v>20</v>
      </c>
      <c r="B30" s="8">
        <v>191.22</v>
      </c>
      <c r="C30" s="1"/>
      <c r="D30" s="1"/>
    </row>
    <row r="31" spans="1:4" ht="18.75">
      <c r="A31" s="6" t="s">
        <v>21</v>
      </c>
      <c r="B31" s="11">
        <v>1253.58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C18" sqref="C18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34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56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51</v>
      </c>
      <c r="B15" s="9"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74.09*1.1</f>
        <v>81.49900000000001</v>
      </c>
      <c r="C20" s="1"/>
      <c r="D20" s="1"/>
    </row>
    <row r="21" spans="1:4" ht="18">
      <c r="A21" s="3" t="s">
        <v>5</v>
      </c>
      <c r="B21" s="8">
        <f>890.24*1.1</f>
        <v>979.2640000000001</v>
      </c>
      <c r="C21" s="1"/>
      <c r="D21" s="1"/>
    </row>
    <row r="22" spans="1:4" ht="18">
      <c r="A22" s="3" t="s">
        <v>6</v>
      </c>
      <c r="B22" s="8">
        <f>24.44*1.1</f>
        <v>26.884000000000004</v>
      </c>
      <c r="C22" s="1"/>
      <c r="D22" s="1"/>
    </row>
    <row r="23" spans="1:4" ht="18">
      <c r="A23" s="3" t="s">
        <v>7</v>
      </c>
      <c r="B23" s="7">
        <v>2.21</v>
      </c>
      <c r="C23" s="1"/>
      <c r="D23" s="1"/>
    </row>
    <row r="24" spans="1:4" ht="18">
      <c r="A24" s="3" t="s">
        <v>10</v>
      </c>
      <c r="B24" s="8">
        <f>53.85*1.1</f>
        <v>59.23500000000001</v>
      </c>
      <c r="C24" s="1"/>
      <c r="D24" s="1"/>
    </row>
    <row r="25" spans="1:4" ht="18">
      <c r="A25" s="4" t="s">
        <v>3</v>
      </c>
      <c r="B25" s="11">
        <f>B19+B20+B21+B22+B23+B24</f>
        <v>1267.2820000000002</v>
      </c>
      <c r="C25" s="1"/>
      <c r="D25" s="1"/>
    </row>
    <row r="26" spans="1:4" ht="18">
      <c r="A26" s="3" t="s">
        <v>8</v>
      </c>
      <c r="B26" s="5">
        <v>380.18</v>
      </c>
      <c r="C26" s="1"/>
      <c r="D26" s="1"/>
    </row>
    <row r="27" spans="1:4" ht="18">
      <c r="A27" s="4" t="s">
        <v>3</v>
      </c>
      <c r="B27" s="11">
        <f>B25+B26</f>
        <v>1647.4620000000002</v>
      </c>
      <c r="C27" s="1"/>
      <c r="D27" s="1"/>
    </row>
    <row r="28" spans="1:4" ht="18">
      <c r="A28" s="3" t="s">
        <v>9</v>
      </c>
      <c r="B28" s="5">
        <v>164.75</v>
      </c>
      <c r="C28" s="1"/>
      <c r="D28" s="1"/>
    </row>
    <row r="29" spans="1:4" ht="18.75">
      <c r="A29" s="6" t="s">
        <v>12</v>
      </c>
      <c r="B29" s="11">
        <f>B27+B28</f>
        <v>1812.2120000000002</v>
      </c>
      <c r="C29" s="1"/>
      <c r="D29" s="1"/>
    </row>
    <row r="30" spans="1:4" ht="18">
      <c r="A30" s="3" t="s">
        <v>20</v>
      </c>
      <c r="B30" s="8">
        <f>B29*18%</f>
        <v>326.19816000000003</v>
      </c>
      <c r="C30" s="1"/>
      <c r="D30" s="1"/>
    </row>
    <row r="31" spans="1:4" ht="18.75">
      <c r="A31" s="6" t="s">
        <v>21</v>
      </c>
      <c r="B31" s="11">
        <f>B29+B30</f>
        <v>2138.4101600000004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tabSelected="1" workbookViewId="0" topLeftCell="A19">
      <selection activeCell="A19" sqref="A19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34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47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51</v>
      </c>
      <c r="B15" s="9"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74.09*1.1</f>
        <v>81.49900000000001</v>
      </c>
      <c r="C20" s="1"/>
      <c r="D20" s="1"/>
    </row>
    <row r="21" spans="1:4" ht="18">
      <c r="A21" s="3" t="s">
        <v>5</v>
      </c>
      <c r="B21" s="8">
        <f>890.24*1.1</f>
        <v>979.2640000000001</v>
      </c>
      <c r="C21" s="1"/>
      <c r="D21" s="1"/>
    </row>
    <row r="22" spans="1:4" ht="18">
      <c r="A22" s="3" t="s">
        <v>6</v>
      </c>
      <c r="B22" s="8">
        <f>24.44*1.1</f>
        <v>26.884000000000004</v>
      </c>
      <c r="C22" s="1"/>
      <c r="D22" s="1"/>
    </row>
    <row r="23" spans="1:4" ht="18">
      <c r="A23" s="3" t="s">
        <v>7</v>
      </c>
      <c r="B23" s="7">
        <v>2.21</v>
      </c>
      <c r="C23" s="1"/>
      <c r="D23" s="1"/>
    </row>
    <row r="24" spans="1:4" ht="18">
      <c r="A24" s="3" t="s">
        <v>10</v>
      </c>
      <c r="B24" s="8">
        <f>53.85*1.1</f>
        <v>59.23500000000001</v>
      </c>
      <c r="C24" s="1"/>
      <c r="D24" s="1"/>
    </row>
    <row r="25" spans="1:4" ht="18">
      <c r="A25" s="4" t="s">
        <v>3</v>
      </c>
      <c r="B25" s="11">
        <f>B19+B20+B21+B22+B23+B24</f>
        <v>1267.2820000000002</v>
      </c>
      <c r="C25" s="1"/>
      <c r="D25" s="1"/>
    </row>
    <row r="26" spans="1:4" ht="18">
      <c r="A26" s="3" t="s">
        <v>8</v>
      </c>
      <c r="B26" s="5">
        <v>380.18</v>
      </c>
      <c r="C26" s="1"/>
      <c r="D26" s="1"/>
    </row>
    <row r="27" spans="1:4" ht="18">
      <c r="A27" s="4" t="s">
        <v>3</v>
      </c>
      <c r="B27" s="11">
        <f>B25+B26</f>
        <v>1647.4620000000002</v>
      </c>
      <c r="C27" s="1"/>
      <c r="D27" s="1"/>
    </row>
    <row r="28" spans="1:4" ht="18">
      <c r="A28" s="3" t="s">
        <v>9</v>
      </c>
      <c r="B28" s="5">
        <v>164.75</v>
      </c>
      <c r="C28" s="1"/>
      <c r="D28" s="1"/>
    </row>
    <row r="29" spans="1:4" ht="18.75">
      <c r="A29" s="6" t="s">
        <v>12</v>
      </c>
      <c r="B29" s="11">
        <f>B27+B28</f>
        <v>1812.2120000000002</v>
      </c>
      <c r="C29" s="1"/>
      <c r="D29" s="1"/>
    </row>
    <row r="30" spans="1:4" ht="18">
      <c r="A30" s="3" t="s">
        <v>20</v>
      </c>
      <c r="B30" s="8">
        <f>B29*18%</f>
        <v>326.19816000000003</v>
      </c>
      <c r="C30" s="1"/>
      <c r="D30" s="1"/>
    </row>
    <row r="31" spans="1:4" ht="18.75">
      <c r="A31" s="6" t="s">
        <v>21</v>
      </c>
      <c r="B31" s="11">
        <f>B29+B30</f>
        <v>2138.4101600000004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D41"/>
  <sheetViews>
    <sheetView workbookViewId="0" topLeftCell="A20">
      <selection activeCell="A1" sqref="A1:D30"/>
    </sheetView>
  </sheetViews>
  <sheetFormatPr defaultColWidth="9.140625" defaultRowHeight="12.75"/>
  <cols>
    <col min="1" max="1" width="48.00390625" style="0" customWidth="1"/>
    <col min="2" max="2" width="17.140625" style="0" customWidth="1"/>
    <col min="4" max="4" width="9.5742187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34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48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16">
        <v>118.19</v>
      </c>
      <c r="C12" s="1"/>
      <c r="D12" s="1"/>
    </row>
    <row r="13" spans="1:4" ht="18">
      <c r="A13" s="3" t="s">
        <v>49</v>
      </c>
      <c r="B13" s="16">
        <v>35.69</v>
      </c>
      <c r="C13" s="1"/>
      <c r="D13" s="1"/>
    </row>
    <row r="14" spans="1:4" ht="18">
      <c r="A14" s="4" t="s">
        <v>22</v>
      </c>
      <c r="B14" s="24">
        <f>B15+B16+B17</f>
        <v>377.23400000000004</v>
      </c>
      <c r="C14" s="1"/>
      <c r="D14" s="1"/>
    </row>
    <row r="15" spans="1:4" ht="19.5" customHeight="1">
      <c r="A15" s="15" t="s">
        <v>23</v>
      </c>
      <c r="B15" s="16">
        <f>281.71*1.1</f>
        <v>309.88100000000003</v>
      </c>
      <c r="C15" s="1"/>
      <c r="D15" s="1"/>
    </row>
    <row r="16" spans="1:4" ht="21" customHeight="1">
      <c r="A16" s="15" t="s">
        <v>24</v>
      </c>
      <c r="B16" s="16">
        <f>22.63*1.1</f>
        <v>24.893</v>
      </c>
      <c r="C16" s="1"/>
      <c r="D16" s="1"/>
    </row>
    <row r="17" spans="1:4" ht="20.25" customHeight="1">
      <c r="A17" s="15" t="s">
        <v>25</v>
      </c>
      <c r="B17" s="17">
        <f>38.6*1.1</f>
        <v>42.46000000000001</v>
      </c>
      <c r="C17" s="1"/>
      <c r="D17" s="1"/>
    </row>
    <row r="18" spans="1:4" ht="18">
      <c r="A18" s="3" t="s">
        <v>7</v>
      </c>
      <c r="B18" s="17">
        <v>3.3</v>
      </c>
      <c r="C18" s="1"/>
      <c r="D18" s="1"/>
    </row>
    <row r="19" spans="1:4" ht="18">
      <c r="A19" s="3" t="s">
        <v>10</v>
      </c>
      <c r="B19" s="17">
        <f>10.89*1.1</f>
        <v>11.979000000000001</v>
      </c>
      <c r="C19" s="1"/>
      <c r="D19" s="1"/>
    </row>
    <row r="20" spans="1:4" ht="18">
      <c r="A20" s="4" t="s">
        <v>3</v>
      </c>
      <c r="B20" s="18">
        <f>B12+B13+B14+B18+B19</f>
        <v>546.393</v>
      </c>
      <c r="C20" s="1"/>
      <c r="D20" s="1"/>
    </row>
    <row r="21" spans="1:4" ht="18">
      <c r="A21" s="3" t="s">
        <v>8</v>
      </c>
      <c r="B21" s="7">
        <v>163.92</v>
      </c>
      <c r="C21" s="1"/>
      <c r="D21" s="1"/>
    </row>
    <row r="22" spans="1:4" ht="18">
      <c r="A22" s="4" t="s">
        <v>3</v>
      </c>
      <c r="B22" s="11">
        <f>B20+B21</f>
        <v>710.313</v>
      </c>
      <c r="C22" s="1"/>
      <c r="D22" s="1"/>
    </row>
    <row r="23" spans="1:4" ht="18">
      <c r="A23" s="3" t="s">
        <v>9</v>
      </c>
      <c r="B23" s="5">
        <v>71.03</v>
      </c>
      <c r="C23" s="1"/>
      <c r="D23" s="1"/>
    </row>
    <row r="24" spans="1:4" ht="18.75">
      <c r="A24" s="6" t="s">
        <v>12</v>
      </c>
      <c r="B24" s="11">
        <f>B22+B23</f>
        <v>781.343</v>
      </c>
      <c r="C24" s="1"/>
      <c r="D24" s="1"/>
    </row>
    <row r="25" spans="1:4" ht="18">
      <c r="A25" s="3" t="s">
        <v>20</v>
      </c>
      <c r="B25" s="8">
        <f>B24*18%</f>
        <v>140.64174</v>
      </c>
      <c r="C25" s="1"/>
      <c r="D25" s="1"/>
    </row>
    <row r="26" spans="1:4" ht="18.75">
      <c r="A26" s="6" t="s">
        <v>21</v>
      </c>
      <c r="B26" s="11">
        <f>B24+B25</f>
        <v>921.98474</v>
      </c>
      <c r="C26" s="1" t="s">
        <v>13</v>
      </c>
      <c r="D26" s="1"/>
    </row>
    <row r="27" spans="1:4" ht="18">
      <c r="A27" s="2"/>
      <c r="B27" s="1"/>
      <c r="C27" s="1"/>
      <c r="D27" s="1"/>
    </row>
    <row r="28" spans="1:4" ht="18">
      <c r="A28" s="13"/>
      <c r="B28" s="1"/>
      <c r="C28" s="1"/>
      <c r="D28" s="1"/>
    </row>
    <row r="29" spans="1:4" ht="18">
      <c r="A29" s="13" t="s">
        <v>26</v>
      </c>
      <c r="B29" s="14" t="s">
        <v>27</v>
      </c>
      <c r="C29" s="12"/>
      <c r="D29" s="1"/>
    </row>
    <row r="30" spans="1:4" ht="18">
      <c r="A30" s="1"/>
      <c r="B30" s="1"/>
      <c r="C30" s="1"/>
      <c r="D30" s="1"/>
    </row>
    <row r="31" spans="1:4" ht="18">
      <c r="A31" s="1"/>
      <c r="B31" s="1"/>
      <c r="C31" s="1"/>
      <c r="D31" s="1"/>
    </row>
    <row r="32" spans="1:4" ht="18">
      <c r="A32" s="1"/>
      <c r="B32" s="1"/>
      <c r="C32" s="1"/>
      <c r="D32" s="1"/>
    </row>
    <row r="33" spans="1:4" ht="18">
      <c r="A33" s="1"/>
      <c r="B33" s="1"/>
      <c r="C33" s="1"/>
      <c r="D33" s="1"/>
    </row>
    <row r="34" spans="1:4" ht="18">
      <c r="A34" s="1"/>
      <c r="B34" s="1"/>
      <c r="C34" s="1"/>
      <c r="D34" s="1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46"/>
  <sheetViews>
    <sheetView workbookViewId="0" topLeftCell="A1">
      <selection activeCell="E11" sqref="E11:E129"/>
    </sheetView>
  </sheetViews>
  <sheetFormatPr defaultColWidth="9.140625" defaultRowHeight="12.75"/>
  <cols>
    <col min="1" max="1" width="51.140625" style="0" customWidth="1"/>
    <col min="2" max="2" width="17.140625" style="0" customWidth="1"/>
    <col min="5" max="5" width="21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36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5" ht="18">
      <c r="A13" s="3" t="s">
        <v>14</v>
      </c>
      <c r="B13" s="9">
        <v>1656.6</v>
      </c>
      <c r="C13" s="21"/>
      <c r="D13" s="1"/>
      <c r="E13" s="25"/>
    </row>
    <row r="14" spans="1:4" ht="18">
      <c r="A14" s="3" t="s">
        <v>50</v>
      </c>
      <c r="B14" s="9">
        <v>4969.8</v>
      </c>
      <c r="C14" s="1"/>
      <c r="D14" s="1"/>
    </row>
    <row r="15" spans="1:4" ht="19.5" customHeight="1">
      <c r="A15" s="3" t="s">
        <v>51</v>
      </c>
      <c r="B15" s="9"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17.25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10" ht="21" customHeight="1">
      <c r="A19" s="3" t="s">
        <v>4</v>
      </c>
      <c r="B19" s="7">
        <v>118.19</v>
      </c>
      <c r="C19" s="26"/>
      <c r="D19" s="22"/>
      <c r="E19" s="26"/>
      <c r="F19" s="22"/>
      <c r="G19" s="22"/>
      <c r="H19" s="22"/>
      <c r="I19" s="22"/>
      <c r="J19" s="22"/>
    </row>
    <row r="20" spans="1:4" ht="18">
      <c r="A20" s="3" t="s">
        <v>19</v>
      </c>
      <c r="B20" s="8">
        <f>74.09*1.1</f>
        <v>81.49900000000001</v>
      </c>
      <c r="C20" s="1"/>
      <c r="D20" s="1"/>
    </row>
    <row r="21" spans="1:4" ht="18">
      <c r="A21" s="3" t="s">
        <v>5</v>
      </c>
      <c r="B21" s="8">
        <f>136.37*1.1</f>
        <v>150.007</v>
      </c>
      <c r="C21" s="1"/>
      <c r="D21" s="1"/>
    </row>
    <row r="22" spans="1:4" ht="18">
      <c r="A22" s="3" t="s">
        <v>6</v>
      </c>
      <c r="B22" s="8">
        <f>5.16*1.1</f>
        <v>5.676000000000001</v>
      </c>
      <c r="C22" s="1"/>
      <c r="D22" s="1"/>
    </row>
    <row r="23" spans="1:4" ht="18">
      <c r="A23" s="3" t="s">
        <v>7</v>
      </c>
      <c r="B23" s="7">
        <v>2.21</v>
      </c>
      <c r="C23" s="1"/>
      <c r="D23" s="1"/>
    </row>
    <row r="24" spans="1:4" ht="18">
      <c r="A24" s="3" t="s">
        <v>10</v>
      </c>
      <c r="B24" s="8">
        <f>53.84*1.1</f>
        <v>59.22400000000001</v>
      </c>
      <c r="C24" s="1"/>
      <c r="D24" s="1"/>
    </row>
    <row r="25" spans="1:4" ht="18">
      <c r="A25" s="4" t="s">
        <v>3</v>
      </c>
      <c r="B25" s="11">
        <f>SUM(B19:B24)</f>
        <v>416.806</v>
      </c>
      <c r="C25" s="1"/>
      <c r="D25" s="1"/>
    </row>
    <row r="26" spans="1:4" ht="18">
      <c r="A26" s="3" t="s">
        <v>8</v>
      </c>
      <c r="B26" s="5">
        <v>291.77</v>
      </c>
      <c r="C26" s="1"/>
      <c r="D26" s="1"/>
    </row>
    <row r="27" spans="1:4" ht="18">
      <c r="A27" s="4" t="s">
        <v>3</v>
      </c>
      <c r="B27" s="11">
        <f>B25+B26</f>
        <v>708.576</v>
      </c>
      <c r="C27" s="1"/>
      <c r="D27" s="1"/>
    </row>
    <row r="28" spans="1:4" ht="18">
      <c r="A28" s="3" t="s">
        <v>9</v>
      </c>
      <c r="B28" s="5">
        <v>354.29</v>
      </c>
      <c r="C28" s="1"/>
      <c r="D28" s="1"/>
    </row>
    <row r="29" spans="1:4" ht="18.75">
      <c r="A29" s="6" t="s">
        <v>12</v>
      </c>
      <c r="B29" s="11">
        <f>B27+B28</f>
        <v>1062.866</v>
      </c>
      <c r="C29" s="1"/>
      <c r="D29" s="1"/>
    </row>
    <row r="30" spans="1:4" ht="18">
      <c r="A30" s="3" t="s">
        <v>20</v>
      </c>
      <c r="B30" s="8">
        <f>B29*18%</f>
        <v>191.31588</v>
      </c>
      <c r="C30" s="1"/>
      <c r="D30" s="1"/>
    </row>
    <row r="31" spans="1:4" ht="18.75">
      <c r="A31" s="6" t="s">
        <v>21</v>
      </c>
      <c r="B31" s="11">
        <f>B29+B30</f>
        <v>1254.18188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46"/>
  <sheetViews>
    <sheetView workbookViewId="0" topLeftCell="A10">
      <selection activeCell="F25" sqref="F25:F30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57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v>1656.6</v>
      </c>
      <c r="C13" s="1"/>
      <c r="D13" s="1"/>
    </row>
    <row r="14" spans="1:4" ht="18">
      <c r="A14" s="3" t="s">
        <v>50</v>
      </c>
      <c r="B14" s="9">
        <v>4969.8</v>
      </c>
      <c r="C14" s="1"/>
      <c r="D14" s="1"/>
    </row>
    <row r="15" spans="1:4" ht="19.5" customHeight="1">
      <c r="A15" s="3" t="s">
        <v>53</v>
      </c>
      <c r="B15" s="9"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18</v>
      </c>
      <c r="B17" s="9">
        <v>4502.64</v>
      </c>
      <c r="C17" s="1"/>
      <c r="D17" s="1"/>
    </row>
    <row r="18" spans="1:4" ht="18">
      <c r="A18" s="4" t="s">
        <v>3</v>
      </c>
      <c r="B18" s="10">
        <f>B16+B17</f>
        <v>19412.04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1.1*74.09</f>
        <v>81.49900000000001</v>
      </c>
      <c r="C20" s="1"/>
      <c r="D20" s="1"/>
    </row>
    <row r="21" spans="1:4" ht="18">
      <c r="A21" s="3" t="s">
        <v>5</v>
      </c>
      <c r="B21" s="8">
        <f>890.24*1.1</f>
        <v>979.2640000000001</v>
      </c>
      <c r="C21" s="1"/>
      <c r="D21" s="1"/>
    </row>
    <row r="22" spans="1:4" ht="18">
      <c r="A22" s="3" t="s">
        <v>6</v>
      </c>
      <c r="B22" s="8">
        <f>24.44*1.1</f>
        <v>26.884000000000004</v>
      </c>
      <c r="C22" s="1"/>
      <c r="D22" s="1"/>
    </row>
    <row r="23" spans="1:4" ht="18">
      <c r="A23" s="3" t="s">
        <v>7</v>
      </c>
      <c r="B23" s="7">
        <v>2.01</v>
      </c>
      <c r="C23" s="1"/>
      <c r="D23" s="1"/>
    </row>
    <row r="24" spans="1:4" ht="18">
      <c r="A24" s="3" t="s">
        <v>10</v>
      </c>
      <c r="B24" s="8">
        <f>53.85*1.1</f>
        <v>59.23500000000001</v>
      </c>
      <c r="C24" s="1"/>
      <c r="D24" s="1"/>
    </row>
    <row r="25" spans="1:4" ht="18">
      <c r="A25" s="4" t="s">
        <v>3</v>
      </c>
      <c r="B25" s="11">
        <f>B19+B20+B21+B22+B23+B24</f>
        <v>1267.082</v>
      </c>
      <c r="C25" s="1"/>
      <c r="D25" s="1"/>
    </row>
    <row r="26" spans="1:6" ht="18">
      <c r="A26" s="3" t="s">
        <v>8</v>
      </c>
      <c r="B26" s="5">
        <v>380.12</v>
      </c>
      <c r="C26" s="1"/>
      <c r="D26" s="21"/>
      <c r="F26" s="23"/>
    </row>
    <row r="27" spans="1:4" ht="18">
      <c r="A27" s="4" t="s">
        <v>3</v>
      </c>
      <c r="B27" s="11">
        <f>B25+B26</f>
        <v>1647.2020000000002</v>
      </c>
      <c r="C27" s="1"/>
      <c r="D27" s="1"/>
    </row>
    <row r="28" spans="1:6" ht="18">
      <c r="A28" s="3" t="s">
        <v>9</v>
      </c>
      <c r="B28" s="5">
        <v>164.72</v>
      </c>
      <c r="C28" s="1"/>
      <c r="D28" s="1"/>
      <c r="F28" s="23"/>
    </row>
    <row r="29" spans="1:4" ht="18.75">
      <c r="A29" s="6" t="s">
        <v>12</v>
      </c>
      <c r="B29" s="11">
        <f>B27+B28</f>
        <v>1811.9220000000003</v>
      </c>
      <c r="C29" s="1"/>
      <c r="D29" s="1"/>
    </row>
    <row r="30" spans="1:4" ht="18">
      <c r="A30" s="3" t="s">
        <v>20</v>
      </c>
      <c r="B30" s="8">
        <f>B29*18%</f>
        <v>326.14596000000006</v>
      </c>
      <c r="C30" s="1"/>
      <c r="D30" s="1"/>
    </row>
    <row r="31" spans="1:4" ht="18.75">
      <c r="A31" s="6" t="s">
        <v>21</v>
      </c>
      <c r="B31" s="11">
        <f>B29+B30</f>
        <v>2138.0679600000003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F46"/>
  <sheetViews>
    <sheetView workbookViewId="0" topLeftCell="A16">
      <selection activeCell="B33" sqref="B33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37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14</v>
      </c>
      <c r="B13" s="9">
        <v>1656.6</v>
      </c>
      <c r="C13" s="1"/>
      <c r="D13" s="1"/>
    </row>
    <row r="14" spans="1:4" ht="18">
      <c r="A14" s="3" t="s">
        <v>50</v>
      </c>
      <c r="B14" s="9">
        <v>4969.8</v>
      </c>
      <c r="C14" s="1"/>
      <c r="D14" s="1"/>
    </row>
    <row r="15" spans="1:4" ht="19.5" customHeight="1">
      <c r="A15" s="3" t="s">
        <v>53</v>
      </c>
      <c r="B15" s="9"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18</v>
      </c>
      <c r="B17" s="9">
        <v>4502.64</v>
      </c>
      <c r="C17" s="1"/>
      <c r="D17" s="1"/>
    </row>
    <row r="18" spans="1:4" ht="18">
      <c r="A18" s="4" t="s">
        <v>3</v>
      </c>
      <c r="B18" s="10">
        <f>B16+B17</f>
        <v>19412.04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1.1*74.09</f>
        <v>81.49900000000001</v>
      </c>
      <c r="C20" s="1"/>
      <c r="D20" s="1"/>
    </row>
    <row r="21" spans="1:4" ht="18">
      <c r="A21" s="3" t="s">
        <v>5</v>
      </c>
      <c r="B21" s="8">
        <f>890.24*1.1</f>
        <v>979.2640000000001</v>
      </c>
      <c r="C21" s="1"/>
      <c r="D21" s="1"/>
    </row>
    <row r="22" spans="1:4" ht="18">
      <c r="A22" s="3" t="s">
        <v>6</v>
      </c>
      <c r="B22" s="8">
        <f>24.44*1.1</f>
        <v>26.884000000000004</v>
      </c>
      <c r="C22" s="1"/>
      <c r="D22" s="1"/>
    </row>
    <row r="23" spans="1:4" ht="18">
      <c r="A23" s="3" t="s">
        <v>7</v>
      </c>
      <c r="B23" s="7">
        <v>2.01</v>
      </c>
      <c r="C23" s="1"/>
      <c r="D23" s="1"/>
    </row>
    <row r="24" spans="1:4" ht="18">
      <c r="A24" s="3" t="s">
        <v>10</v>
      </c>
      <c r="B24" s="8">
        <f>53.85*1.1</f>
        <v>59.23500000000001</v>
      </c>
      <c r="C24" s="1"/>
      <c r="D24" s="1"/>
    </row>
    <row r="25" spans="1:4" ht="18">
      <c r="A25" s="4" t="s">
        <v>3</v>
      </c>
      <c r="B25" s="11">
        <f>B19+B20+B21+B22+B23+B24</f>
        <v>1267.082</v>
      </c>
      <c r="C25" s="1"/>
      <c r="D25" s="1"/>
    </row>
    <row r="26" spans="1:6" ht="18">
      <c r="A26" s="3" t="s">
        <v>8</v>
      </c>
      <c r="B26" s="5">
        <v>380.12</v>
      </c>
      <c r="C26" s="1"/>
      <c r="D26" s="21"/>
      <c r="F26" s="23"/>
    </row>
    <row r="27" spans="1:4" ht="18">
      <c r="A27" s="4" t="s">
        <v>3</v>
      </c>
      <c r="B27" s="11">
        <f>B25+B26</f>
        <v>1647.2020000000002</v>
      </c>
      <c r="C27" s="1"/>
      <c r="D27" s="1"/>
    </row>
    <row r="28" spans="1:6" ht="18">
      <c r="A28" s="3" t="s">
        <v>9</v>
      </c>
      <c r="B28" s="5">
        <v>164.72</v>
      </c>
      <c r="C28" s="1"/>
      <c r="D28" s="1"/>
      <c r="F28" s="23"/>
    </row>
    <row r="29" spans="1:4" ht="18.75">
      <c r="A29" s="6" t="s">
        <v>12</v>
      </c>
      <c r="B29" s="11">
        <f>B27+B28</f>
        <v>1811.9220000000003</v>
      </c>
      <c r="C29" s="1"/>
      <c r="D29" s="1"/>
    </row>
    <row r="30" spans="1:4" ht="18">
      <c r="A30" s="3" t="s">
        <v>20</v>
      </c>
      <c r="B30" s="8">
        <f>B29*18%</f>
        <v>326.14596000000006</v>
      </c>
      <c r="C30" s="1"/>
      <c r="D30" s="1"/>
    </row>
    <row r="31" spans="1:4" ht="18.75">
      <c r="A31" s="6" t="s">
        <v>21</v>
      </c>
      <c r="B31" s="11">
        <f>B29+B30</f>
        <v>2138.0679600000003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5.75">
      <c r="A34" s="13" t="s">
        <v>26</v>
      </c>
      <c r="B34" s="14" t="s">
        <v>27</v>
      </c>
      <c r="C34" s="13"/>
      <c r="D34" s="14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9">
      <selection activeCell="A18" sqref="A18"/>
    </sheetView>
  </sheetViews>
  <sheetFormatPr defaultColWidth="9.140625" defaultRowHeight="12.75"/>
  <cols>
    <col min="1" max="1" width="46.8515625" style="0" customWidth="1"/>
    <col min="2" max="2" width="17.140625" style="0" customWidth="1"/>
    <col min="3" max="3" width="10.7109375" style="0" bestFit="1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34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35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 t="s">
        <v>30</v>
      </c>
      <c r="D12" s="1"/>
    </row>
    <row r="13" spans="1:4" ht="18">
      <c r="A13" s="3" t="s">
        <v>14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2</v>
      </c>
      <c r="B15" s="9">
        <f>B12*25%</f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16.5" customHeight="1">
      <c r="A17" s="3" t="s">
        <v>52</v>
      </c>
      <c r="B17" s="9">
        <f>B16*0.302</f>
        <v>4502.6388</v>
      </c>
      <c r="C17" s="1"/>
      <c r="D17" s="1"/>
    </row>
    <row r="18" spans="1:4" ht="18">
      <c r="A18" s="4" t="s">
        <v>3</v>
      </c>
      <c r="B18" s="10">
        <f>B16+B17</f>
        <v>19412.0388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8">
        <f>74.09*1.1</f>
        <v>81.49900000000001</v>
      </c>
      <c r="C20" s="1"/>
      <c r="D20" s="1"/>
    </row>
    <row r="21" spans="1:4" ht="18">
      <c r="A21" s="3" t="s">
        <v>11</v>
      </c>
      <c r="B21" s="8">
        <f>204.56*1.1</f>
        <v>225.01600000000002</v>
      </c>
      <c r="C21" s="1"/>
      <c r="D21" s="1"/>
    </row>
    <row r="22" spans="1:4" ht="18">
      <c r="A22" s="3" t="s">
        <v>6</v>
      </c>
      <c r="B22" s="8">
        <f>7.72*1.1</f>
        <v>8.492</v>
      </c>
      <c r="C22" s="1"/>
      <c r="D22" s="1"/>
    </row>
    <row r="23" spans="1:4" ht="18">
      <c r="A23" s="3" t="s">
        <v>7</v>
      </c>
      <c r="B23" s="8">
        <f>10.45</f>
        <v>10.45</v>
      </c>
      <c r="C23" s="1"/>
      <c r="D23" s="1"/>
    </row>
    <row r="24" spans="1:4" ht="18">
      <c r="A24" s="3" t="s">
        <v>10</v>
      </c>
      <c r="B24" s="8">
        <f>41.54*1.1</f>
        <v>45.694</v>
      </c>
      <c r="C24" s="1"/>
      <c r="D24" s="1"/>
    </row>
    <row r="25" spans="1:4" ht="18">
      <c r="A25" s="4" t="s">
        <v>3</v>
      </c>
      <c r="B25" s="11">
        <f>B19+B20+B21+B22+B23+B24</f>
        <v>489.34100000000007</v>
      </c>
      <c r="C25" s="1"/>
      <c r="D25" s="1"/>
    </row>
    <row r="26" spans="1:4" ht="18">
      <c r="A26" s="3" t="s">
        <v>8</v>
      </c>
      <c r="B26" s="5">
        <v>244.67</v>
      </c>
      <c r="C26" s="1"/>
      <c r="D26" s="1"/>
    </row>
    <row r="27" spans="1:4" ht="18">
      <c r="A27" s="4" t="s">
        <v>3</v>
      </c>
      <c r="B27" s="11">
        <f>B25+B26</f>
        <v>734.0110000000001</v>
      </c>
      <c r="C27" s="1"/>
      <c r="D27" s="1"/>
    </row>
    <row r="28" spans="1:4" ht="18">
      <c r="A28" s="3" t="s">
        <v>9</v>
      </c>
      <c r="B28" s="5">
        <v>367.01</v>
      </c>
      <c r="C28" s="1"/>
      <c r="D28" s="1"/>
    </row>
    <row r="29" spans="1:4" ht="18.75">
      <c r="A29" s="6" t="s">
        <v>12</v>
      </c>
      <c r="B29" s="11">
        <f>B27+B28</f>
        <v>1101.0210000000002</v>
      </c>
      <c r="C29" s="1"/>
      <c r="D29" s="1"/>
    </row>
    <row r="30" spans="1:4" ht="18">
      <c r="A30" s="3" t="s">
        <v>20</v>
      </c>
      <c r="B30" s="8">
        <v>198.18</v>
      </c>
      <c r="C30" s="1"/>
      <c r="D30" s="1"/>
    </row>
    <row r="31" spans="1:4" ht="18.75">
      <c r="A31" s="6" t="s">
        <v>21</v>
      </c>
      <c r="B31" s="19">
        <f>B29+B30</f>
        <v>1299.2010000000002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13"/>
      <c r="B33" s="1"/>
      <c r="C33" s="1"/>
      <c r="D33" s="1"/>
    </row>
    <row r="34" spans="1:4" ht="18">
      <c r="A34" s="13" t="s">
        <v>26</v>
      </c>
      <c r="B34" s="14" t="s">
        <v>27</v>
      </c>
      <c r="C34" s="12"/>
      <c r="D34" s="1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4">
      <selection activeCell="B18" sqref="B18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33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6626.4</v>
      </c>
      <c r="C12" s="1"/>
      <c r="D12" s="1"/>
    </row>
    <row r="13" spans="1:4" ht="18">
      <c r="A13" s="3" t="s">
        <v>31</v>
      </c>
      <c r="B13" s="9">
        <f>B12*25%</f>
        <v>1656.6</v>
      </c>
      <c r="C13" s="1"/>
      <c r="D13" s="1"/>
    </row>
    <row r="14" spans="1:4" ht="18">
      <c r="A14" s="3" t="s">
        <v>50</v>
      </c>
      <c r="B14" s="9">
        <f>(B12+B13)*60%</f>
        <v>4969.8</v>
      </c>
      <c r="C14" s="1"/>
      <c r="D14" s="1"/>
    </row>
    <row r="15" spans="1:4" ht="19.5" customHeight="1">
      <c r="A15" s="3" t="s">
        <v>51</v>
      </c>
      <c r="B15" s="9">
        <f>B12*25%</f>
        <v>1656.6</v>
      </c>
      <c r="C15" s="1"/>
      <c r="D15" s="1"/>
    </row>
    <row r="16" spans="1:4" ht="18">
      <c r="A16" s="4" t="s">
        <v>3</v>
      </c>
      <c r="B16" s="10">
        <f>B12+B13+B14+B15</f>
        <v>14909.4</v>
      </c>
      <c r="C16" s="1"/>
      <c r="D16" s="1"/>
    </row>
    <row r="17" spans="1:4" ht="21" customHeight="1">
      <c r="A17" s="3" t="s">
        <v>52</v>
      </c>
      <c r="B17" s="9">
        <v>4502.64</v>
      </c>
      <c r="C17" s="1"/>
      <c r="D17" s="1"/>
    </row>
    <row r="18" spans="1:4" ht="18">
      <c r="A18" s="4" t="s">
        <v>3</v>
      </c>
      <c r="B18" s="10">
        <f>B16+B17</f>
        <v>19412.04</v>
      </c>
      <c r="C18" s="1"/>
      <c r="D18" s="1"/>
    </row>
    <row r="19" spans="1:4" ht="20.25" customHeight="1">
      <c r="A19" s="3" t="s">
        <v>4</v>
      </c>
      <c r="B19" s="7">
        <v>118.19</v>
      </c>
      <c r="C19" s="1"/>
      <c r="D19" s="1"/>
    </row>
    <row r="20" spans="1:4" ht="18">
      <c r="A20" s="3" t="s">
        <v>19</v>
      </c>
      <c r="B20" s="7">
        <v>81.5</v>
      </c>
      <c r="C20" s="1"/>
      <c r="D20" s="1"/>
    </row>
    <row r="21" spans="1:4" ht="18">
      <c r="A21" s="3" t="s">
        <v>11</v>
      </c>
      <c r="B21" s="7">
        <v>742.51</v>
      </c>
      <c r="C21" s="1"/>
      <c r="D21" s="1"/>
    </row>
    <row r="22" spans="1:4" ht="18">
      <c r="A22" s="3" t="s">
        <v>6</v>
      </c>
      <c r="B22" s="8">
        <v>28.05</v>
      </c>
      <c r="C22" s="1"/>
      <c r="D22" s="1"/>
    </row>
    <row r="23" spans="1:4" ht="18">
      <c r="A23" s="3" t="s">
        <v>7</v>
      </c>
      <c r="B23" s="8">
        <v>9.5</v>
      </c>
      <c r="C23" s="1"/>
      <c r="D23" s="1"/>
    </row>
    <row r="24" spans="1:4" ht="18">
      <c r="A24" s="3" t="s">
        <v>10</v>
      </c>
      <c r="B24" s="7">
        <v>48.9</v>
      </c>
      <c r="C24" s="1"/>
      <c r="D24" s="1"/>
    </row>
    <row r="25" spans="1:4" ht="18">
      <c r="A25" s="4" t="s">
        <v>3</v>
      </c>
      <c r="B25" s="11">
        <f>B19+B20+B21+B22+B23+B24</f>
        <v>1028.65</v>
      </c>
      <c r="C25" s="1"/>
      <c r="D25" s="1"/>
    </row>
    <row r="26" spans="1:4" ht="18">
      <c r="A26" s="3" t="s">
        <v>8</v>
      </c>
      <c r="B26" s="5">
        <v>514.33</v>
      </c>
      <c r="C26" s="1"/>
      <c r="D26" s="1"/>
    </row>
    <row r="27" spans="1:4" ht="18">
      <c r="A27" s="4" t="s">
        <v>3</v>
      </c>
      <c r="B27" s="11">
        <f>B25+B26</f>
        <v>1542.98</v>
      </c>
      <c r="C27" s="1"/>
      <c r="D27" s="1"/>
    </row>
    <row r="28" spans="1:4" ht="18">
      <c r="A28" s="3" t="s">
        <v>9</v>
      </c>
      <c r="B28" s="5">
        <v>154.3</v>
      </c>
      <c r="C28" s="1"/>
      <c r="D28" s="1"/>
    </row>
    <row r="29" spans="1:4" ht="18.75">
      <c r="A29" s="6" t="s">
        <v>12</v>
      </c>
      <c r="B29" s="11">
        <f>B27+B28</f>
        <v>1697.28</v>
      </c>
      <c r="C29" s="1"/>
      <c r="D29" s="1"/>
    </row>
    <row r="30" spans="1:4" ht="18">
      <c r="A30" s="3" t="s">
        <v>20</v>
      </c>
      <c r="B30" s="8">
        <f>B29*18%</f>
        <v>305.5104</v>
      </c>
      <c r="C30" s="1"/>
      <c r="D30" s="1"/>
    </row>
    <row r="31" spans="1:4" ht="18.75">
      <c r="A31" s="6" t="s">
        <v>21</v>
      </c>
      <c r="B31" s="19">
        <f>B29+B30</f>
        <v>2002.7903999999999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13"/>
      <c r="B33" s="1"/>
      <c r="C33" s="1"/>
      <c r="D33" s="1"/>
    </row>
    <row r="34" spans="1:4" ht="18">
      <c r="A34" s="13" t="s">
        <v>26</v>
      </c>
      <c r="B34" s="14" t="s">
        <v>27</v>
      </c>
      <c r="C34" s="12"/>
      <c r="D34" s="1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E45"/>
  <sheetViews>
    <sheetView workbookViewId="0" topLeftCell="A7">
      <selection activeCell="A1" sqref="A1:D34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29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38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39</v>
      </c>
      <c r="B10" s="28"/>
      <c r="C10" s="28"/>
      <c r="D10" s="28"/>
    </row>
    <row r="11" spans="1:4" ht="18">
      <c r="A11" s="1"/>
      <c r="B11" s="1"/>
      <c r="C11" s="1"/>
      <c r="D11" s="1"/>
    </row>
    <row r="12" spans="1:5" ht="18">
      <c r="A12" s="3" t="s">
        <v>1</v>
      </c>
      <c r="B12" s="9">
        <v>5828</v>
      </c>
      <c r="C12" s="1"/>
      <c r="D12" s="1"/>
      <c r="E12">
        <v>5298</v>
      </c>
    </row>
    <row r="13" spans="1:4" ht="18">
      <c r="A13" s="3" t="s">
        <v>14</v>
      </c>
      <c r="B13" s="9">
        <f>B12*25%</f>
        <v>1457</v>
      </c>
      <c r="C13" s="1"/>
      <c r="D13" s="1"/>
    </row>
    <row r="14" spans="1:4" ht="18">
      <c r="A14" s="3" t="s">
        <v>50</v>
      </c>
      <c r="B14" s="9">
        <f>(B12+B13)*60%</f>
        <v>4371</v>
      </c>
      <c r="C14" s="1"/>
      <c r="D14" s="1"/>
    </row>
    <row r="15" spans="1:4" ht="19.5" customHeight="1">
      <c r="A15" s="3" t="s">
        <v>51</v>
      </c>
      <c r="B15" s="9">
        <f>B12*25%</f>
        <v>1457</v>
      </c>
      <c r="C15" s="1"/>
      <c r="D15" s="1"/>
    </row>
    <row r="16" spans="1:4" ht="18">
      <c r="A16" s="4" t="s">
        <v>3</v>
      </c>
      <c r="B16" s="10">
        <f>B12+B13+B14+B15</f>
        <v>13113</v>
      </c>
      <c r="C16" s="1"/>
      <c r="D16" s="1"/>
    </row>
    <row r="17" spans="1:4" ht="21" customHeight="1">
      <c r="A17" s="3" t="s">
        <v>52</v>
      </c>
      <c r="B17" s="9">
        <f>B16*0.302</f>
        <v>3960.1259999999997</v>
      </c>
      <c r="C17" s="1"/>
      <c r="D17" s="1"/>
    </row>
    <row r="18" spans="1:4" ht="18">
      <c r="A18" s="4" t="s">
        <v>3</v>
      </c>
      <c r="B18" s="10">
        <f>B16+B17</f>
        <v>17073.126</v>
      </c>
      <c r="C18" s="1"/>
      <c r="D18" s="1"/>
    </row>
    <row r="19" spans="1:4" ht="20.25" customHeight="1">
      <c r="A19" s="3" t="s">
        <v>4</v>
      </c>
      <c r="B19" s="7">
        <v>103.94</v>
      </c>
      <c r="C19" s="1"/>
      <c r="D19" s="1"/>
    </row>
    <row r="20" spans="1:4" ht="18">
      <c r="A20" s="3" t="s">
        <v>19</v>
      </c>
      <c r="B20" s="8">
        <f>67.33*1.1</f>
        <v>74.063</v>
      </c>
      <c r="C20" s="1"/>
      <c r="D20" s="1"/>
    </row>
    <row r="21" spans="1:4" ht="18">
      <c r="A21" s="3" t="s">
        <v>5</v>
      </c>
      <c r="B21" s="8">
        <f>511.38*1.1</f>
        <v>562.518</v>
      </c>
      <c r="C21" s="1"/>
      <c r="D21" s="1"/>
    </row>
    <row r="22" spans="1:4" ht="18">
      <c r="A22" s="3" t="s">
        <v>6</v>
      </c>
      <c r="B22" s="8">
        <f>19.33*1.1</f>
        <v>21.262999999999998</v>
      </c>
      <c r="C22" s="1"/>
      <c r="D22" s="1"/>
    </row>
    <row r="23" spans="1:4" ht="18">
      <c r="A23" s="3" t="s">
        <v>10</v>
      </c>
      <c r="B23" s="8">
        <f>35.58*1.1</f>
        <v>39.138</v>
      </c>
      <c r="C23" s="1"/>
      <c r="D23" s="1"/>
    </row>
    <row r="24" spans="1:4" ht="18">
      <c r="A24" s="4" t="s">
        <v>3</v>
      </c>
      <c r="B24" s="11">
        <f>B19+B20+B21+B22+B23</f>
        <v>800.922</v>
      </c>
      <c r="C24" s="1"/>
      <c r="D24" s="1"/>
    </row>
    <row r="25" spans="1:5" ht="18">
      <c r="A25" s="3" t="s">
        <v>8</v>
      </c>
      <c r="B25" s="5">
        <v>400.46</v>
      </c>
      <c r="C25" s="1"/>
      <c r="D25" s="1"/>
      <c r="E25">
        <v>50</v>
      </c>
    </row>
    <row r="26" spans="1:4" ht="18">
      <c r="A26" s="4" t="s">
        <v>3</v>
      </c>
      <c r="B26" s="19">
        <f>B24+B25</f>
        <v>1201.382</v>
      </c>
      <c r="C26" s="1"/>
      <c r="D26" s="1"/>
    </row>
    <row r="27" spans="1:4" ht="18">
      <c r="A27" s="3" t="s">
        <v>9</v>
      </c>
      <c r="B27" s="20">
        <v>120.14</v>
      </c>
      <c r="C27" s="1"/>
      <c r="D27" s="1"/>
    </row>
    <row r="28" spans="1:4" ht="18.75">
      <c r="A28" s="6" t="s">
        <v>12</v>
      </c>
      <c r="B28" s="19">
        <f>B26+B27</f>
        <v>1321.5220000000002</v>
      </c>
      <c r="C28" s="1"/>
      <c r="D28" s="1"/>
    </row>
    <row r="29" spans="1:4" ht="18">
      <c r="A29" s="3" t="s">
        <v>20</v>
      </c>
      <c r="B29" s="8">
        <f>B28*18%</f>
        <v>237.87396</v>
      </c>
      <c r="C29" s="1"/>
      <c r="D29" s="1"/>
    </row>
    <row r="30" spans="1:4" ht="18.75">
      <c r="A30" s="6" t="s">
        <v>21</v>
      </c>
      <c r="B30" s="19">
        <f>B28+B29</f>
        <v>1559.3959600000003</v>
      </c>
      <c r="C30" s="1" t="s">
        <v>13</v>
      </c>
      <c r="D30" s="1"/>
    </row>
    <row r="31" spans="1:4" ht="18">
      <c r="A31" s="2"/>
      <c r="B31" s="1"/>
      <c r="C31" s="1"/>
      <c r="D31" s="1"/>
    </row>
    <row r="32" spans="1:4" ht="18">
      <c r="A32" s="13"/>
      <c r="B32" s="1"/>
      <c r="C32" s="1"/>
      <c r="D32" s="1"/>
    </row>
    <row r="33" spans="1:4" ht="18">
      <c r="A33" s="13" t="s">
        <v>26</v>
      </c>
      <c r="B33" s="14" t="s">
        <v>27</v>
      </c>
      <c r="C33" s="12"/>
      <c r="D33" s="1"/>
    </row>
    <row r="34" spans="1:4" ht="18">
      <c r="A34" s="1"/>
      <c r="B34" s="1"/>
      <c r="C34" s="1"/>
      <c r="D34" s="1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E46"/>
  <sheetViews>
    <sheetView workbookViewId="0" topLeftCell="A5">
      <selection activeCell="A1" sqref="A1:D34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32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40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5828</v>
      </c>
      <c r="C12" s="1"/>
      <c r="D12" s="1"/>
    </row>
    <row r="13" spans="1:4" ht="18">
      <c r="A13" s="3" t="s">
        <v>14</v>
      </c>
      <c r="B13" s="9">
        <f>B12*25%</f>
        <v>1457</v>
      </c>
      <c r="C13" s="1"/>
      <c r="D13" s="1"/>
    </row>
    <row r="14" spans="1:4" ht="18">
      <c r="A14" s="3" t="s">
        <v>50</v>
      </c>
      <c r="B14" s="9">
        <f>(B12+B13)*60%</f>
        <v>4371</v>
      </c>
      <c r="C14" s="1"/>
      <c r="D14" s="1"/>
    </row>
    <row r="15" spans="1:4" ht="19.5" customHeight="1">
      <c r="A15" s="3" t="s">
        <v>51</v>
      </c>
      <c r="B15" s="9">
        <v>1457</v>
      </c>
      <c r="C15" s="1"/>
      <c r="D15" s="1"/>
    </row>
    <row r="16" spans="1:4" ht="18">
      <c r="A16" s="4" t="s">
        <v>3</v>
      </c>
      <c r="B16" s="10">
        <f>B12+B13+B14+B15</f>
        <v>13113</v>
      </c>
      <c r="C16" s="1"/>
      <c r="D16" s="1"/>
    </row>
    <row r="17" spans="1:4" ht="21" customHeight="1">
      <c r="A17" s="3" t="s">
        <v>52</v>
      </c>
      <c r="B17" s="9">
        <f>B16*0.302</f>
        <v>3960.1259999999997</v>
      </c>
      <c r="C17" s="1"/>
      <c r="D17" s="1"/>
    </row>
    <row r="18" spans="1:4" ht="18">
      <c r="A18" s="4" t="s">
        <v>3</v>
      </c>
      <c r="B18" s="10">
        <f>B16+B17</f>
        <v>17073.126</v>
      </c>
      <c r="C18" s="1"/>
      <c r="D18" s="1"/>
    </row>
    <row r="19" spans="1:4" ht="20.25" customHeight="1">
      <c r="A19" s="3" t="s">
        <v>4</v>
      </c>
      <c r="B19" s="7">
        <v>103.94</v>
      </c>
      <c r="C19" s="1"/>
      <c r="D19" s="1"/>
    </row>
    <row r="20" spans="1:4" ht="18">
      <c r="A20" s="3" t="s">
        <v>19</v>
      </c>
      <c r="B20" s="8">
        <f>67.33*1.1</f>
        <v>74.063</v>
      </c>
      <c r="C20" s="1"/>
      <c r="D20" s="1"/>
    </row>
    <row r="21" spans="1:4" ht="18">
      <c r="A21" s="3" t="s">
        <v>5</v>
      </c>
      <c r="B21" s="8">
        <f>723.93*1.1</f>
        <v>796.323</v>
      </c>
      <c r="C21" s="1"/>
      <c r="D21" s="1"/>
    </row>
    <row r="22" spans="1:4" ht="18">
      <c r="A22" s="3" t="s">
        <v>6</v>
      </c>
      <c r="B22" s="8">
        <f>27.34*1.1</f>
        <v>30.074</v>
      </c>
      <c r="C22" s="1"/>
      <c r="D22" s="1"/>
    </row>
    <row r="23" spans="1:4" ht="18">
      <c r="A23" s="3" t="s">
        <v>7</v>
      </c>
      <c r="B23" s="8">
        <v>8.58</v>
      </c>
      <c r="C23" s="1"/>
      <c r="D23" s="1"/>
    </row>
    <row r="24" spans="1:4" ht="18">
      <c r="A24" s="3" t="s">
        <v>10</v>
      </c>
      <c r="B24" s="8">
        <f>30.94*1.1</f>
        <v>34.034000000000006</v>
      </c>
      <c r="C24" s="1"/>
      <c r="D24" s="1"/>
    </row>
    <row r="25" spans="1:4" ht="18">
      <c r="A25" s="4" t="s">
        <v>3</v>
      </c>
      <c r="B25" s="11">
        <f>SUM(B19:B24)</f>
        <v>1047.0140000000001</v>
      </c>
      <c r="C25" s="1"/>
      <c r="D25" s="1"/>
    </row>
    <row r="26" spans="1:5" ht="18">
      <c r="A26" s="3" t="s">
        <v>8</v>
      </c>
      <c r="B26" s="5">
        <v>314.1</v>
      </c>
      <c r="C26" s="1"/>
      <c r="D26" s="21"/>
      <c r="E26" s="23">
        <v>0.3</v>
      </c>
    </row>
    <row r="27" spans="1:4" ht="18">
      <c r="A27" s="4" t="s">
        <v>3</v>
      </c>
      <c r="B27" s="19">
        <f>B25+B26</f>
        <v>1361.114</v>
      </c>
      <c r="C27" s="1"/>
      <c r="D27" s="1"/>
    </row>
    <row r="28" spans="1:4" ht="18">
      <c r="A28" s="3" t="s">
        <v>9</v>
      </c>
      <c r="B28" s="20">
        <v>136.11</v>
      </c>
      <c r="C28" s="1"/>
      <c r="D28" s="1"/>
    </row>
    <row r="29" spans="1:4" ht="18.75">
      <c r="A29" s="6" t="s">
        <v>12</v>
      </c>
      <c r="B29" s="19">
        <f>B27+B28</f>
        <v>1497.2240000000002</v>
      </c>
      <c r="C29" s="1"/>
      <c r="D29" s="1"/>
    </row>
    <row r="30" spans="1:4" ht="18">
      <c r="A30" s="3" t="s">
        <v>20</v>
      </c>
      <c r="B30" s="8">
        <f>B29*18%</f>
        <v>269.50032000000004</v>
      </c>
      <c r="C30" s="1"/>
      <c r="D30" s="1"/>
    </row>
    <row r="31" spans="1:4" ht="18.75">
      <c r="A31" s="6" t="s">
        <v>21</v>
      </c>
      <c r="B31" s="19">
        <f>B29+B30</f>
        <v>1766.7243200000003</v>
      </c>
      <c r="C31" s="1" t="s">
        <v>13</v>
      </c>
      <c r="D31" s="1"/>
    </row>
    <row r="32" spans="1:4" ht="18">
      <c r="A32" s="2"/>
      <c r="B32" s="1"/>
      <c r="C32" s="1"/>
      <c r="D32" s="1"/>
    </row>
    <row r="33" spans="1:4" ht="18">
      <c r="A33" s="13"/>
      <c r="B33" s="1"/>
      <c r="C33" s="1"/>
      <c r="D33" s="1"/>
    </row>
    <row r="34" spans="1:4" ht="18">
      <c r="A34" s="13" t="s">
        <v>26</v>
      </c>
      <c r="B34" s="14" t="s">
        <v>27</v>
      </c>
      <c r="C34" s="12"/>
      <c r="D34" s="1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D45"/>
  <sheetViews>
    <sheetView workbookViewId="0" topLeftCell="A26">
      <selection activeCell="A1" sqref="A1:D34"/>
    </sheetView>
  </sheetViews>
  <sheetFormatPr defaultColWidth="9.140625" defaultRowHeight="12.75"/>
  <cols>
    <col min="1" max="1" width="51.140625" style="0" customWidth="1"/>
    <col min="2" max="2" width="17.140625" style="0" customWidth="1"/>
  </cols>
  <sheetData>
    <row r="1" spans="2:4" ht="18">
      <c r="B1" s="1" t="s">
        <v>15</v>
      </c>
      <c r="C1" s="1"/>
      <c r="D1" s="1"/>
    </row>
    <row r="2" spans="2:4" ht="18">
      <c r="B2" s="30" t="s">
        <v>28</v>
      </c>
      <c r="C2" s="30"/>
      <c r="D2" s="30"/>
    </row>
    <row r="3" spans="2:4" ht="18">
      <c r="B3" s="1" t="s">
        <v>16</v>
      </c>
      <c r="C3" s="1"/>
      <c r="D3" s="1"/>
    </row>
    <row r="4" spans="2:4" ht="18">
      <c r="B4" s="1" t="s">
        <v>17</v>
      </c>
      <c r="C4" s="1"/>
      <c r="D4" s="1"/>
    </row>
    <row r="5" spans="2:4" ht="18">
      <c r="B5" s="29" t="s">
        <v>34</v>
      </c>
      <c r="C5" s="29"/>
      <c r="D5" s="29"/>
    </row>
    <row r="6" spans="2:4" ht="18">
      <c r="B6" s="1"/>
      <c r="C6" s="1"/>
      <c r="D6" s="1"/>
    </row>
    <row r="9" spans="1:4" ht="15.75">
      <c r="A9" s="27" t="s">
        <v>0</v>
      </c>
      <c r="B9" s="27"/>
      <c r="C9" s="27"/>
      <c r="D9" s="27"/>
    </row>
    <row r="10" spans="1:4" ht="15.75">
      <c r="A10" s="28" t="s">
        <v>41</v>
      </c>
      <c r="B10" s="28"/>
      <c r="C10" s="28"/>
      <c r="D10" s="28"/>
    </row>
    <row r="11" spans="1:4" ht="18">
      <c r="A11" s="1"/>
      <c r="B11" s="1"/>
      <c r="C11" s="1"/>
      <c r="D11" s="1"/>
    </row>
    <row r="12" spans="1:4" ht="18">
      <c r="A12" s="3" t="s">
        <v>1</v>
      </c>
      <c r="B12" s="9">
        <v>5828</v>
      </c>
      <c r="C12" s="1"/>
      <c r="D12" s="1"/>
    </row>
    <row r="13" spans="1:4" ht="18">
      <c r="A13" s="3" t="s">
        <v>14</v>
      </c>
      <c r="B13" s="9">
        <v>1457</v>
      </c>
      <c r="C13" s="1"/>
      <c r="D13" s="1"/>
    </row>
    <row r="14" spans="1:4" ht="18">
      <c r="A14" s="3" t="s">
        <v>50</v>
      </c>
      <c r="B14" s="9">
        <v>4371</v>
      </c>
      <c r="C14" s="1"/>
      <c r="D14" s="1"/>
    </row>
    <row r="15" spans="1:4" ht="19.5" customHeight="1">
      <c r="A15" s="3" t="s">
        <v>51</v>
      </c>
      <c r="B15" s="9">
        <v>1457</v>
      </c>
      <c r="C15" s="1"/>
      <c r="D15" s="1"/>
    </row>
    <row r="16" spans="1:4" ht="18">
      <c r="A16" s="4" t="s">
        <v>3</v>
      </c>
      <c r="B16" s="10">
        <f>B12+B13+B14+B15</f>
        <v>13113</v>
      </c>
      <c r="C16" s="1"/>
      <c r="D16" s="1"/>
    </row>
    <row r="17" spans="1:4" ht="21" customHeight="1">
      <c r="A17" s="3" t="s">
        <v>52</v>
      </c>
      <c r="B17" s="9">
        <f>B16*0.302</f>
        <v>3960.1259999999997</v>
      </c>
      <c r="C17" s="1"/>
      <c r="D17" s="1"/>
    </row>
    <row r="18" spans="1:4" ht="18">
      <c r="A18" s="4" t="s">
        <v>3</v>
      </c>
      <c r="B18" s="10">
        <f>B16+B17</f>
        <v>17073.126</v>
      </c>
      <c r="C18" s="1"/>
      <c r="D18" s="1"/>
    </row>
    <row r="19" spans="1:4" ht="20.25" customHeight="1">
      <c r="A19" s="3" t="s">
        <v>4</v>
      </c>
      <c r="B19" s="7">
        <v>103.94</v>
      </c>
      <c r="C19" s="1"/>
      <c r="D19" s="1"/>
    </row>
    <row r="20" spans="1:4" ht="18">
      <c r="A20" s="3" t="s">
        <v>19</v>
      </c>
      <c r="B20" s="8">
        <f>67.33*1.1</f>
        <v>74.063</v>
      </c>
      <c r="C20" s="1"/>
      <c r="D20" s="1"/>
    </row>
    <row r="21" spans="1:4" ht="18">
      <c r="A21" s="3" t="s">
        <v>5</v>
      </c>
      <c r="B21" s="8">
        <f>313.05*1.1</f>
        <v>344.355</v>
      </c>
      <c r="C21" s="1"/>
      <c r="D21" s="1"/>
    </row>
    <row r="22" spans="1:4" ht="18">
      <c r="A22" s="3" t="s">
        <v>6</v>
      </c>
      <c r="B22" s="8">
        <f>11.81*1.1</f>
        <v>12.991000000000001</v>
      </c>
      <c r="C22" s="1"/>
      <c r="D22" s="1"/>
    </row>
    <row r="23" spans="1:4" ht="18">
      <c r="A23" s="3" t="s">
        <v>10</v>
      </c>
      <c r="B23" s="8">
        <f>30.94*1.1</f>
        <v>34.034000000000006</v>
      </c>
      <c r="C23" s="1"/>
      <c r="D23" s="1"/>
    </row>
    <row r="24" spans="1:4" ht="18">
      <c r="A24" s="4" t="s">
        <v>3</v>
      </c>
      <c r="B24" s="11">
        <f>SUM(B19:B23)</f>
        <v>569.3829999999999</v>
      </c>
      <c r="C24" s="1"/>
      <c r="D24" s="1"/>
    </row>
    <row r="25" spans="1:4" ht="18">
      <c r="A25" s="3" t="s">
        <v>8</v>
      </c>
      <c r="B25" s="5">
        <f>B24*30%</f>
        <v>170.81489999999997</v>
      </c>
      <c r="C25" s="1"/>
      <c r="D25" s="1"/>
    </row>
    <row r="26" spans="1:4" ht="18">
      <c r="A26" s="4" t="s">
        <v>3</v>
      </c>
      <c r="B26" s="19">
        <v>740.19</v>
      </c>
      <c r="C26" s="1"/>
      <c r="D26" s="1"/>
    </row>
    <row r="27" spans="1:4" ht="18">
      <c r="A27" s="3" t="s">
        <v>9</v>
      </c>
      <c r="B27" s="20">
        <v>74.02</v>
      </c>
      <c r="C27" s="1"/>
      <c r="D27" s="1"/>
    </row>
    <row r="28" spans="1:4" ht="18.75">
      <c r="A28" s="6" t="s">
        <v>12</v>
      </c>
      <c r="B28" s="19">
        <f>B26+B27</f>
        <v>814.21</v>
      </c>
      <c r="C28" s="1"/>
      <c r="D28" s="1"/>
    </row>
    <row r="29" spans="1:4" ht="18">
      <c r="A29" s="3" t="s">
        <v>20</v>
      </c>
      <c r="B29" s="8">
        <f>B28*18%</f>
        <v>146.55780000000001</v>
      </c>
      <c r="C29" s="1"/>
      <c r="D29" s="1"/>
    </row>
    <row r="30" spans="1:4" ht="18.75">
      <c r="A30" s="6" t="s">
        <v>21</v>
      </c>
      <c r="B30" s="19">
        <f>B28+B29</f>
        <v>960.7678000000001</v>
      </c>
      <c r="C30" s="1" t="s">
        <v>13</v>
      </c>
      <c r="D30" s="1"/>
    </row>
    <row r="31" spans="1:4" ht="18">
      <c r="A31" s="2"/>
      <c r="B31" s="1"/>
      <c r="C31" s="1"/>
      <c r="D31" s="1"/>
    </row>
    <row r="32" spans="1:4" ht="18">
      <c r="A32" s="13"/>
      <c r="B32" s="1"/>
      <c r="C32" s="1"/>
      <c r="D32" s="1"/>
    </row>
    <row r="33" spans="1:4" ht="18">
      <c r="A33" s="13" t="s">
        <v>26</v>
      </c>
      <c r="B33" s="14" t="s">
        <v>27</v>
      </c>
      <c r="C33" s="12"/>
      <c r="D33" s="1"/>
    </row>
    <row r="34" spans="1:4" ht="18">
      <c r="A34" s="1"/>
      <c r="B34" s="1"/>
      <c r="C34" s="1"/>
      <c r="D34" s="1"/>
    </row>
    <row r="35" spans="1:4" ht="18">
      <c r="A35" s="1"/>
      <c r="B35" s="1"/>
      <c r="C35" s="1"/>
      <c r="D35" s="1"/>
    </row>
    <row r="36" spans="1:4" ht="18">
      <c r="A36" s="1"/>
      <c r="B36" s="1"/>
      <c r="C36" s="1"/>
      <c r="D36" s="1"/>
    </row>
    <row r="37" spans="1:4" ht="18">
      <c r="A37" s="1"/>
      <c r="B37" s="1"/>
      <c r="C37" s="1"/>
      <c r="D37" s="1"/>
    </row>
    <row r="38" spans="1:4" ht="18">
      <c r="A38" s="1"/>
      <c r="B38" s="1"/>
      <c r="C38" s="1"/>
      <c r="D38" s="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</sheetData>
  <mergeCells count="4">
    <mergeCell ref="A9:D9"/>
    <mergeCell ref="A10:D10"/>
    <mergeCell ref="B5:D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2015-02-09T12:03:05Z</cp:lastPrinted>
  <dcterms:created xsi:type="dcterms:W3CDTF">1996-10-08T23:32:33Z</dcterms:created>
  <dcterms:modified xsi:type="dcterms:W3CDTF">2015-04-16T10:48:21Z</dcterms:modified>
  <cp:category/>
  <cp:version/>
  <cp:contentType/>
  <cp:contentStatus/>
</cp:coreProperties>
</file>